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\Insync\javier.fontecilla@egp.cl\Google Drive\Reformulacion Cursos Excel\"/>
    </mc:Choice>
  </mc:AlternateContent>
  <xr:revisionPtr revIDLastSave="0" documentId="8_{7D1DD14E-39C7-4B94-A055-3A66202D4BA8}" xr6:coauthVersionLast="45" xr6:coauthVersionMax="45" xr10:uidLastSave="{00000000-0000-0000-0000-000000000000}"/>
  <bookViews>
    <workbookView xWindow="-120" yWindow="-120" windowWidth="20730" windowHeight="11160" xr2:uid="{B087274C-F2F1-4FCC-BDDD-AD4F3301605B}"/>
  </bookViews>
  <sheets>
    <sheet name="Problema" sheetId="1" r:id="rId1"/>
    <sheet name="Datos" sheetId="4" r:id="rId2"/>
    <sheet name="Cálculos" sheetId="5" r:id="rId3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4" l="1"/>
  <c r="P12" i="4"/>
  <c r="Q12" i="4" s="1"/>
  <c r="P13" i="4"/>
  <c r="Q13" i="4" s="1"/>
  <c r="P14" i="4"/>
  <c r="P15" i="4"/>
  <c r="Q15" i="4" s="1"/>
  <c r="P16" i="4"/>
  <c r="Q16" i="4" s="1"/>
  <c r="P17" i="4"/>
  <c r="P18" i="4"/>
  <c r="P19" i="4"/>
  <c r="P20" i="4"/>
  <c r="Q20" i="4" s="1"/>
  <c r="P21" i="4"/>
  <c r="Q21" i="4" s="1"/>
  <c r="P22" i="4"/>
  <c r="P23" i="4"/>
  <c r="P24" i="4"/>
  <c r="Q24" i="4" s="1"/>
  <c r="P25" i="4"/>
  <c r="P26" i="4"/>
  <c r="P27" i="4"/>
  <c r="Q27" i="4" s="1"/>
  <c r="P28" i="4"/>
  <c r="Q28" i="4" s="1"/>
  <c r="P29" i="4"/>
  <c r="Q29" i="4" s="1"/>
  <c r="P30" i="4"/>
  <c r="Q19" i="4"/>
  <c r="Q30" i="4"/>
  <c r="Q26" i="4"/>
  <c r="Q25" i="4"/>
  <c r="Q23" i="4"/>
  <c r="Q22" i="4"/>
  <c r="Q18" i="4"/>
  <c r="Q17" i="4"/>
  <c r="Q14" i="4"/>
  <c r="Q11" i="4"/>
  <c r="K12" i="4" l="1"/>
  <c r="J12" i="4"/>
  <c r="I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11" i="4"/>
  <c r="M11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I10" i="4" l="1"/>
  <c r="J10" i="4" s="1"/>
  <c r="I11" i="4"/>
  <c r="J11" i="4"/>
  <c r="L11" i="4" s="1"/>
  <c r="K11" i="4"/>
  <c r="I13" i="4"/>
  <c r="J13" i="4" s="1"/>
  <c r="I14" i="4"/>
  <c r="J14" i="4" s="1"/>
  <c r="I15" i="4"/>
  <c r="J15" i="4" s="1"/>
  <c r="I16" i="4"/>
  <c r="J16" i="4"/>
  <c r="I17" i="4"/>
  <c r="J17" i="4"/>
  <c r="K17" i="4" s="1"/>
  <c r="L17" i="4"/>
  <c r="I18" i="4"/>
  <c r="J18" i="4"/>
  <c r="K18" i="4" s="1"/>
  <c r="I19" i="4"/>
  <c r="J19" i="4"/>
  <c r="L19" i="4" s="1"/>
  <c r="K19" i="4"/>
  <c r="I20" i="4"/>
  <c r="J20" i="4" s="1"/>
  <c r="I21" i="4"/>
  <c r="J21" i="4" s="1"/>
  <c r="I22" i="4"/>
  <c r="J22" i="4" s="1"/>
  <c r="I23" i="4"/>
  <c r="J23" i="4" s="1"/>
  <c r="I24" i="4"/>
  <c r="J24" i="4"/>
  <c r="I25" i="4"/>
  <c r="J25" i="4"/>
  <c r="K25" i="4" s="1"/>
  <c r="L25" i="4"/>
  <c r="I26" i="4"/>
  <c r="J26" i="4"/>
  <c r="K26" i="4" s="1"/>
  <c r="I27" i="4"/>
  <c r="J27" i="4"/>
  <c r="L27" i="4" s="1"/>
  <c r="K27" i="4"/>
  <c r="I28" i="4"/>
  <c r="J28" i="4" s="1"/>
  <c r="I29" i="4"/>
  <c r="J29" i="4" s="1"/>
  <c r="I30" i="4"/>
  <c r="J30" i="4" s="1"/>
  <c r="K10" i="4" l="1"/>
  <c r="K15" i="4"/>
  <c r="L15" i="4"/>
  <c r="K14" i="4"/>
  <c r="L14" i="4"/>
  <c r="L23" i="4"/>
  <c r="K23" i="4"/>
  <c r="L13" i="4"/>
  <c r="K13" i="4"/>
  <c r="K28" i="4"/>
  <c r="L28" i="4"/>
  <c r="K20" i="4"/>
  <c r="L20" i="4"/>
  <c r="L22" i="4"/>
  <c r="K22" i="4"/>
  <c r="M12" i="4"/>
  <c r="N12" i="4" s="1"/>
  <c r="L12" i="4"/>
  <c r="L21" i="4"/>
  <c r="K21" i="4"/>
  <c r="K30" i="4"/>
  <c r="L30" i="4"/>
  <c r="L29" i="4"/>
  <c r="K29" i="4"/>
  <c r="L24" i="4"/>
  <c r="L16" i="4"/>
  <c r="K24" i="4"/>
  <c r="K16" i="4"/>
  <c r="L26" i="4"/>
  <c r="L18" i="4"/>
  <c r="L10" i="4"/>
  <c r="M10" i="4" l="1"/>
  <c r="N10" i="4" s="1"/>
  <c r="P10" i="4" s="1"/>
  <c r="Q10" i="4" s="1"/>
  <c r="H10" i="5" l="1"/>
  <c r="J10" i="5" s="1"/>
  <c r="I10" i="5"/>
  <c r="H11" i="5"/>
  <c r="J11" i="5" s="1"/>
  <c r="I11" i="5"/>
  <c r="H12" i="5"/>
  <c r="J12" i="5" s="1"/>
  <c r="I12" i="5"/>
  <c r="H13" i="5"/>
  <c r="J13" i="5" s="1"/>
  <c r="I13" i="5"/>
  <c r="H14" i="5"/>
  <c r="J14" i="5" s="1"/>
  <c r="I14" i="5"/>
  <c r="H15" i="5"/>
  <c r="J15" i="5" s="1"/>
  <c r="I15" i="5"/>
  <c r="H16" i="5"/>
  <c r="J16" i="5" s="1"/>
  <c r="I16" i="5"/>
  <c r="H17" i="5"/>
  <c r="J17" i="5" s="1"/>
  <c r="I17" i="5"/>
  <c r="H18" i="5"/>
  <c r="J18" i="5" s="1"/>
  <c r="I18" i="5"/>
  <c r="H19" i="5"/>
  <c r="J19" i="5" s="1"/>
  <c r="I19" i="5"/>
  <c r="H20" i="5"/>
  <c r="J20" i="5" s="1"/>
  <c r="I20" i="5"/>
  <c r="H21" i="5"/>
  <c r="J21" i="5" s="1"/>
  <c r="I21" i="5"/>
  <c r="H22" i="5"/>
  <c r="J22" i="5" s="1"/>
  <c r="I22" i="5"/>
  <c r="H23" i="5"/>
  <c r="J23" i="5" s="1"/>
  <c r="I23" i="5"/>
  <c r="H24" i="5"/>
  <c r="J24" i="5" s="1"/>
  <c r="I24" i="5"/>
  <c r="H25" i="5"/>
  <c r="J25" i="5" s="1"/>
  <c r="I25" i="5"/>
  <c r="H26" i="5"/>
  <c r="J26" i="5" s="1"/>
  <c r="I26" i="5"/>
  <c r="H27" i="5"/>
  <c r="J27" i="5" s="1"/>
  <c r="I27" i="5"/>
  <c r="H28" i="5"/>
  <c r="J28" i="5" s="1"/>
  <c r="I28" i="5"/>
  <c r="H29" i="5"/>
  <c r="J29" i="5" s="1"/>
  <c r="I29" i="5"/>
  <c r="H30" i="5"/>
  <c r="J30" i="5" s="1"/>
  <c r="I30" i="5"/>
  <c r="K10" i="5" l="1"/>
  <c r="M10" i="5" s="1"/>
  <c r="N10" i="5" s="1"/>
  <c r="Q10" i="5" s="1"/>
  <c r="L10" i="5"/>
  <c r="K30" i="5"/>
  <c r="L30" i="5"/>
  <c r="M30" i="5"/>
  <c r="N30" i="5"/>
  <c r="Q30" i="5" s="1"/>
  <c r="K13" i="5"/>
  <c r="M13" i="5" s="1"/>
  <c r="N13" i="5" s="1"/>
  <c r="Q13" i="5" s="1"/>
  <c r="L13" i="5"/>
  <c r="K26" i="5"/>
  <c r="L26" i="5"/>
  <c r="M26" i="5"/>
  <c r="N26" i="5"/>
  <c r="Q26" i="5" s="1"/>
  <c r="K25" i="5"/>
  <c r="M25" i="5" s="1"/>
  <c r="N25" i="5" s="1"/>
  <c r="Q25" i="5" s="1"/>
  <c r="L25" i="5"/>
  <c r="K22" i="5"/>
  <c r="M22" i="5" s="1"/>
  <c r="N22" i="5" s="1"/>
  <c r="Q22" i="5" s="1"/>
  <c r="L22" i="5"/>
  <c r="K18" i="5"/>
  <c r="L18" i="5"/>
  <c r="M18" i="5" s="1"/>
  <c r="N18" i="5" s="1"/>
  <c r="Q18" i="5" s="1"/>
  <c r="K14" i="5"/>
  <c r="L14" i="5"/>
  <c r="M14" i="5"/>
  <c r="N14" i="5"/>
  <c r="Q14" i="5" s="1"/>
  <c r="K29" i="5"/>
  <c r="M29" i="5" s="1"/>
  <c r="N29" i="5" s="1"/>
  <c r="Q29" i="5" s="1"/>
  <c r="L29" i="5"/>
  <c r="K21" i="5"/>
  <c r="M21" i="5" s="1"/>
  <c r="N21" i="5" s="1"/>
  <c r="Q21" i="5" s="1"/>
  <c r="L21" i="5"/>
  <c r="K17" i="5"/>
  <c r="L17" i="5"/>
  <c r="M17" i="5"/>
  <c r="N17" i="5"/>
  <c r="Q17" i="5" s="1"/>
  <c r="K28" i="5"/>
  <c r="L28" i="5"/>
  <c r="M28" i="5"/>
  <c r="N28" i="5"/>
  <c r="Q28" i="5" s="1"/>
  <c r="K24" i="5"/>
  <c r="L24" i="5"/>
  <c r="M24" i="5" s="1"/>
  <c r="N24" i="5" s="1"/>
  <c r="Q24" i="5" s="1"/>
  <c r="K20" i="5"/>
  <c r="L20" i="5"/>
  <c r="M20" i="5"/>
  <c r="N20" i="5"/>
  <c r="Q20" i="5" s="1"/>
  <c r="K16" i="5"/>
  <c r="M16" i="5" s="1"/>
  <c r="N16" i="5" s="1"/>
  <c r="Q16" i="5" s="1"/>
  <c r="L16" i="5"/>
  <c r="K12" i="5"/>
  <c r="L12" i="5"/>
  <c r="M12" i="5"/>
  <c r="N12" i="5"/>
  <c r="Q12" i="5" s="1"/>
  <c r="K27" i="5"/>
  <c r="L27" i="5"/>
  <c r="M27" i="5" s="1"/>
  <c r="N27" i="5" s="1"/>
  <c r="Q27" i="5" s="1"/>
  <c r="K23" i="5"/>
  <c r="L23" i="5"/>
  <c r="M23" i="5"/>
  <c r="N23" i="5"/>
  <c r="Q23" i="5" s="1"/>
  <c r="K19" i="5"/>
  <c r="M19" i="5" s="1"/>
  <c r="N19" i="5" s="1"/>
  <c r="Q19" i="5" s="1"/>
  <c r="L19" i="5"/>
  <c r="K15" i="5"/>
  <c r="M15" i="5" s="1"/>
  <c r="N15" i="5" s="1"/>
  <c r="Q15" i="5" s="1"/>
  <c r="L15" i="5"/>
  <c r="K11" i="5"/>
  <c r="L11" i="5"/>
  <c r="M11" i="5" s="1"/>
  <c r="N11" i="5" s="1"/>
  <c r="Q11" i="5" s="1"/>
</calcChain>
</file>

<file path=xl/sharedStrings.xml><?xml version="1.0" encoding="utf-8"?>
<sst xmlns="http://schemas.openxmlformats.org/spreadsheetml/2006/main" count="48" uniqueCount="31">
  <si>
    <t>Principales Conceptos a aplicar</t>
  </si>
  <si>
    <t xml:space="preserve">Problema a Desarrollar </t>
  </si>
  <si>
    <t>Iteraciones</t>
  </si>
  <si>
    <t>1) Se tiene una empresa donde su personal tiene la estructura de remuneración que se indica en la hoja siguiente.</t>
  </si>
  <si>
    <t>2) Interesa pagar un bono uniforme que signifique incrementar la remuneración líquida en 1.000.000.</t>
  </si>
  <si>
    <t>Renta Bruta</t>
  </si>
  <si>
    <t>Tope imponible</t>
  </si>
  <si>
    <t>Tasa imposiciones</t>
  </si>
  <si>
    <t>Tabla de impuestos</t>
  </si>
  <si>
    <t>Tramo</t>
  </si>
  <si>
    <t>Tasa</t>
  </si>
  <si>
    <t>Rebajar</t>
  </si>
  <si>
    <t>Imposiciones</t>
  </si>
  <si>
    <t>Base Tributable</t>
  </si>
  <si>
    <t>Tasa Impuesto</t>
  </si>
  <si>
    <t>Líquido</t>
  </si>
  <si>
    <t>Líquido Objetivo</t>
  </si>
  <si>
    <t>Bono</t>
  </si>
  <si>
    <t>Impuesto</t>
  </si>
  <si>
    <t>Incremento por Bono</t>
  </si>
  <si>
    <t>3) En página siguiente aparecen las fórmulas</t>
  </si>
  <si>
    <t>4) En página subsiguiente aparece la solución</t>
  </si>
  <si>
    <t>Convertimos "Líquido Objetivo" en valores</t>
  </si>
  <si>
    <t>Aparece la Advertrencia "Referencia Circular".</t>
  </si>
  <si>
    <t>Vamos a Archivo - Opciones - Fórmulas - Habilitar Cálculo Iterativo</t>
  </si>
  <si>
    <t>Diferencia</t>
  </si>
  <si>
    <t>Función Redondear</t>
  </si>
  <si>
    <t>En "Bono" escribimos la fórmula  IF($L$2=1;1000000;H10+P10-N10) y copiamos</t>
  </si>
  <si>
    <t>Ponemos valor 1 en L2 (Valor que nos da un valor de inicio para la iteración)</t>
  </si>
  <si>
    <t>Cambiamos el 1 por otro valor en L2 y problema queda Resuelto (Se realizan las iteraciones)</t>
  </si>
  <si>
    <t>Importancia de partir la iteración con un valor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</si>
</sst>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1" applyNumberFormat="1" applyFont="1"/>
    <xf numFmtId="0" fontId="2" fillId="3" borderId="0" xfId="0" applyFont="1" applyFill="1"/>
    <xf numFmtId="0" fontId="0" fillId="0" borderId="4" xfId="0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/>
    <xf numFmtId="0" fontId="0" fillId="0" borderId="4" xfId="0" applyBorder="1" applyAlignment="1">
      <alignment wrapText="1"/>
    </xf>
    <xf numFmtId="9" fontId="0" fillId="0" borderId="0" xfId="0" applyNumberForma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65" fontId="0" fillId="0" borderId="6" xfId="1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5" fontId="0" fillId="0" borderId="0" xfId="0" applyNumberFormat="1"/>
    <xf numFmtId="164" fontId="0" fillId="0" borderId="0" xfId="2" applyNumberFormat="1" applyFont="1"/>
    <xf numFmtId="0" fontId="2" fillId="2" borderId="0" xfId="0" applyFont="1" applyFill="1" applyAlignment="1">
      <alignment horizontal="center"/>
    </xf>
    <xf numFmtId="165" fontId="0" fillId="2" borderId="0" xfId="0" applyNumberFormat="1" applyFill="1"/>
    <xf numFmtId="165" fontId="0" fillId="2" borderId="0" xfId="1" applyNumberFormat="1" applyFont="1" applyFill="1"/>
    <xf numFmtId="0" fontId="2" fillId="0" borderId="1" xfId="0" applyFont="1" applyBorder="1"/>
    <xf numFmtId="0" fontId="2" fillId="0" borderId="2" xfId="0" applyFont="1" applyBorder="1"/>
    <xf numFmtId="165" fontId="2" fillId="0" borderId="3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Fill="1"/>
    <xf numFmtId="0" fontId="2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3321050</xdr:colOff>
      <xdr:row>0</xdr:row>
      <xdr:rowOff>0</xdr:rowOff>
    </xdr:from>
    <xdr:to>
      <xdr:col>4</xdr:col>
      <xdr:colOff>25400</xdr:colOff>
      <xdr:row>0</xdr:row>
      <xdr:rowOff>438151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E8A316-6CC7-4551-AA96-D3D1F21041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7" t="-2935" r="9394" b="3169"/>
        <a:stretch/>
      </xdr:blipFill>
      <xdr:spPr>
        <a:xfrm>
          <a:off x="3600450" y="0"/>
          <a:ext cx="6191250" cy="438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12700</xdr:colOff>
      <xdr:row>1</xdr:row>
      <xdr:rowOff>1016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180166-E7F8-479B-8D31-89FE608F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3800" cy="343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49</xdr:col>
      <xdr:colOff>263524</xdr:colOff>
      <xdr:row>1</xdr:row>
      <xdr:rowOff>32766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7CD6AE-6B55-415E-8378-EBCEEAB4DDB7}"/>
            </a:ext>
          </a:extLst>
        </xdr:cNvPr>
        <xdr:cNvGrpSpPr/>
      </xdr:nvGrpSpPr>
      <xdr:grpSpPr>
        <a:xfrm>
          <a:off x="257175" y="0"/>
          <a:ext cx="35363149" cy="413766"/>
          <a:chOff x="1" y="0"/>
          <a:chExt cx="24219338" cy="43281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77DE1B6-E682-44F0-9F48-3F9F0E2DE1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6489416" cy="43281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0B2E6B7-0890-4EAA-8BDE-A7839192023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77" t="-2935" r="9394" b="3169"/>
          <a:stretch/>
        </xdr:blipFill>
        <xdr:spPr>
          <a:xfrm>
            <a:off x="6172025" y="0"/>
            <a:ext cx="18047314" cy="4318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49</xdr:col>
      <xdr:colOff>6349</xdr:colOff>
      <xdr:row>1</xdr:row>
      <xdr:rowOff>32766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4B4076C-F001-479A-B817-051E9F7D6C7F}"/>
            </a:ext>
          </a:extLst>
        </xdr:cNvPr>
        <xdr:cNvGrpSpPr/>
      </xdr:nvGrpSpPr>
      <xdr:grpSpPr>
        <a:xfrm>
          <a:off x="0" y="0"/>
          <a:ext cx="34982149" cy="413766"/>
          <a:chOff x="1" y="0"/>
          <a:chExt cx="24219338" cy="43281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0D4A358-C7A4-4074-8D89-4FDFFF4C4D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6489416" cy="43281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C9E558A-C907-462A-9042-54F8ED12646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77" t="-2935" r="9394" b="3169"/>
          <a:stretch/>
        </xdr:blipFill>
        <xdr:spPr>
          <a:xfrm>
            <a:off x="6172025" y="0"/>
            <a:ext cx="18047314" cy="4318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DED0-991B-4EF6-A484-4C583FCE5F3E}">
  <dimension ref="A1:B12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4" customWidth="1"/>
    <col min="2" max="2" width="103.85546875" bestFit="1" customWidth="1"/>
    <col min="3" max="3" width="9.5703125" bestFit="1" customWidth="1"/>
    <col min="4" max="4" width="22.42578125" customWidth="1"/>
    <col min="6" max="6" width="11.7109375" customWidth="1"/>
  </cols>
  <sheetData>
    <row r="1" spans="1:2" ht="35.1" customHeight="1" x14ac:dyDescent="0.25"/>
    <row r="3" spans="1:2" x14ac:dyDescent="0.25">
      <c r="A3" s="3"/>
      <c r="B3" s="5" t="s">
        <v>0</v>
      </c>
    </row>
    <row r="4" spans="1:2" x14ac:dyDescent="0.25">
      <c r="A4" s="3"/>
      <c r="B4" s="7" t="s">
        <v>2</v>
      </c>
    </row>
    <row r="5" spans="1:2" x14ac:dyDescent="0.25">
      <c r="A5" s="3"/>
      <c r="B5" s="7" t="s">
        <v>30</v>
      </c>
    </row>
    <row r="6" spans="1:2" x14ac:dyDescent="0.25">
      <c r="B6" s="4" t="s">
        <v>26</v>
      </c>
    </row>
    <row r="8" spans="1:2" x14ac:dyDescent="0.25">
      <c r="A8" s="3"/>
      <c r="B8" s="6" t="s">
        <v>1</v>
      </c>
    </row>
    <row r="9" spans="1:2" x14ac:dyDescent="0.25">
      <c r="B9" s="8" t="s">
        <v>3</v>
      </c>
    </row>
    <row r="10" spans="1:2" x14ac:dyDescent="0.25">
      <c r="B10" s="9" t="s">
        <v>4</v>
      </c>
    </row>
    <row r="11" spans="1:2" x14ac:dyDescent="0.25">
      <c r="B11" s="9" t="s">
        <v>20</v>
      </c>
    </row>
    <row r="12" spans="1:2" x14ac:dyDescent="0.25">
      <c r="B12" s="9" t="s">
        <v>21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E624-0D4C-4891-8527-77B40DF96913}">
  <dimension ref="B1:Q30"/>
  <sheetViews>
    <sheetView topLeftCell="F1" workbookViewId="0">
      <selection activeCell="P13" sqref="P13"/>
    </sheetView>
  </sheetViews>
  <sheetFormatPr defaultColWidth="9.140625" defaultRowHeight="15" x14ac:dyDescent="0.25"/>
  <cols>
    <col min="1" max="1" width="3.140625" customWidth="1"/>
    <col min="2" max="2" width="18.42578125" bestFit="1" customWidth="1"/>
    <col min="3" max="3" width="12.140625" customWidth="1"/>
    <col min="4" max="4" width="10.5703125" bestFit="1" customWidth="1"/>
    <col min="5" max="5" width="5.7109375" customWidth="1"/>
    <col min="7" max="7" width="15.28515625" bestFit="1" customWidth="1"/>
    <col min="8" max="8" width="15.28515625" customWidth="1"/>
    <col min="9" max="9" width="13.7109375" bestFit="1" customWidth="1"/>
    <col min="10" max="10" width="14.85546875" bestFit="1" customWidth="1"/>
    <col min="11" max="11" width="13.85546875" bestFit="1" customWidth="1"/>
    <col min="12" max="13" width="14" customWidth="1"/>
    <col min="14" max="14" width="14.5703125" customWidth="1"/>
    <col min="16" max="16" width="15.85546875" bestFit="1" customWidth="1"/>
    <col min="17" max="17" width="10.5703125" bestFit="1" customWidth="1"/>
    <col min="25" max="36" width="10.140625" customWidth="1"/>
    <col min="38" max="49" width="10.42578125" customWidth="1"/>
  </cols>
  <sheetData>
    <row r="1" spans="2:17" ht="30" customHeight="1" x14ac:dyDescent="0.25"/>
    <row r="3" spans="2:17" ht="15.75" thickBot="1" x14ac:dyDescent="0.3"/>
    <row r="4" spans="2:17" ht="15.75" thickBot="1" x14ac:dyDescent="0.3">
      <c r="B4" t="s">
        <v>6</v>
      </c>
      <c r="C4" s="2">
        <v>2331440</v>
      </c>
      <c r="N4" s="21" t="s">
        <v>19</v>
      </c>
      <c r="O4" s="22"/>
      <c r="P4" s="23">
        <v>1000000</v>
      </c>
    </row>
    <row r="5" spans="2:17" x14ac:dyDescent="0.25">
      <c r="B5" t="s">
        <v>7</v>
      </c>
      <c r="C5" s="10">
        <v>0.17</v>
      </c>
    </row>
    <row r="7" spans="2:17" x14ac:dyDescent="0.25">
      <c r="B7" s="24" t="s">
        <v>8</v>
      </c>
      <c r="C7" s="24"/>
      <c r="D7" s="24"/>
    </row>
    <row r="9" spans="2:17" x14ac:dyDescent="0.25">
      <c r="B9" s="12" t="s">
        <v>9</v>
      </c>
      <c r="C9" s="13" t="s">
        <v>10</v>
      </c>
      <c r="D9" s="13" t="s">
        <v>11</v>
      </c>
      <c r="G9" s="1" t="s">
        <v>5</v>
      </c>
      <c r="H9" s="18" t="s">
        <v>17</v>
      </c>
      <c r="I9" s="1" t="s">
        <v>12</v>
      </c>
      <c r="J9" s="1" t="s">
        <v>13</v>
      </c>
      <c r="K9" s="1" t="s">
        <v>14</v>
      </c>
      <c r="L9" s="1" t="s">
        <v>11</v>
      </c>
      <c r="M9" s="1" t="s">
        <v>18</v>
      </c>
      <c r="N9" s="1" t="s">
        <v>15</v>
      </c>
      <c r="P9" s="18" t="s">
        <v>16</v>
      </c>
      <c r="Q9" s="11" t="s">
        <v>25</v>
      </c>
    </row>
    <row r="10" spans="2:17" x14ac:dyDescent="0.25">
      <c r="B10" s="14">
        <v>0</v>
      </c>
      <c r="C10" s="15">
        <v>0</v>
      </c>
      <c r="D10" s="14">
        <v>0</v>
      </c>
      <c r="G10" s="2">
        <v>4067082</v>
      </c>
      <c r="H10" s="20"/>
      <c r="I10" s="2">
        <f>ROUND(MIN(G10+H10,$C$4)*$C$5,0)</f>
        <v>396345</v>
      </c>
      <c r="J10" s="16">
        <f>G10+H10-I10</f>
        <v>3670737</v>
      </c>
      <c r="K10" s="17">
        <f>VLOOKUP($J10,$B$10:$D$17,2)</f>
        <v>0.23</v>
      </c>
      <c r="L10" s="2">
        <f>VLOOKUP($J10,$B$10:$D$17,3)</f>
        <v>568463.06000000006</v>
      </c>
      <c r="M10" s="2">
        <f>J10*K10-L10</f>
        <v>275806.44999999995</v>
      </c>
      <c r="N10" s="2">
        <f>J10-M10</f>
        <v>3394930.55</v>
      </c>
      <c r="P10" s="19">
        <f>ROUND(N10+$P$4,0)</f>
        <v>4394931</v>
      </c>
      <c r="Q10" s="16">
        <f>P10-N10</f>
        <v>1000000.4500000002</v>
      </c>
    </row>
    <row r="11" spans="2:17" x14ac:dyDescent="0.25">
      <c r="B11" s="14">
        <v>688891.51</v>
      </c>
      <c r="C11" s="15">
        <v>0.04</v>
      </c>
      <c r="D11" s="14">
        <v>27555.66</v>
      </c>
      <c r="G11" s="2">
        <v>5390875</v>
      </c>
      <c r="H11" s="20"/>
      <c r="I11" s="2">
        <f t="shared" ref="I11:I30" si="0">ROUND(MIN(G11+H11,$C$4)*$C$5,0)</f>
        <v>396345</v>
      </c>
      <c r="J11" s="16">
        <f t="shared" ref="J11:J30" si="1">G11+H11-I11</f>
        <v>4994530</v>
      </c>
      <c r="K11" s="17">
        <f t="shared" ref="K11:K30" si="2">VLOOKUP($J11,$B$10:$D$17,2)</f>
        <v>0.30399999999999999</v>
      </c>
      <c r="L11" s="2">
        <f t="shared" ref="L11:L30" si="3">VLOOKUP($J11,$B$10:$D$17,3)</f>
        <v>908316.2</v>
      </c>
      <c r="M11" s="2">
        <f t="shared" ref="M11:M30" si="4">J11*K11-L11</f>
        <v>610020.91999999993</v>
      </c>
      <c r="N11" s="2">
        <f>J11-M11</f>
        <v>4384509.08</v>
      </c>
      <c r="P11" s="19">
        <f t="shared" ref="P11:P30" si="5">ROUND(N11+$P$4,0)</f>
        <v>5384509</v>
      </c>
      <c r="Q11" s="16">
        <f t="shared" ref="Q11:Q30" si="6">P11-N11</f>
        <v>999999.91999999993</v>
      </c>
    </row>
    <row r="12" spans="2:17" x14ac:dyDescent="0.25">
      <c r="B12" s="14">
        <v>1530870.01</v>
      </c>
      <c r="C12" s="15">
        <v>0.08</v>
      </c>
      <c r="D12" s="14">
        <v>88790.46</v>
      </c>
      <c r="G12" s="2">
        <v>6402012</v>
      </c>
      <c r="H12" s="20"/>
      <c r="I12" s="2">
        <f>ROUND(MIN(G12+H12,$C$4)*$C$5,0)</f>
        <v>396345</v>
      </c>
      <c r="J12" s="16">
        <f>G12+H12-I12</f>
        <v>6005667</v>
      </c>
      <c r="K12" s="17">
        <f>VLOOKUP($J12,$B$10:$D$17,2)</f>
        <v>0.30399999999999999</v>
      </c>
      <c r="L12" s="2">
        <f t="shared" si="3"/>
        <v>908316.2</v>
      </c>
      <c r="M12" s="2">
        <f t="shared" si="4"/>
        <v>917406.56799999997</v>
      </c>
      <c r="N12" s="2">
        <f t="shared" ref="N12:N30" si="7">J12-M12</f>
        <v>5088260.432</v>
      </c>
      <c r="P12" s="19">
        <f t="shared" si="5"/>
        <v>6088260</v>
      </c>
      <c r="Q12" s="16">
        <f t="shared" si="6"/>
        <v>999999.56799999997</v>
      </c>
    </row>
    <row r="13" spans="2:17" x14ac:dyDescent="0.25">
      <c r="B13" s="14">
        <v>2551450.0099999998</v>
      </c>
      <c r="C13" s="15">
        <v>0.13500000000000001</v>
      </c>
      <c r="D13" s="14">
        <v>229120.21</v>
      </c>
      <c r="G13" s="2">
        <v>6630461</v>
      </c>
      <c r="H13" s="20"/>
      <c r="I13" s="2">
        <f t="shared" si="0"/>
        <v>396345</v>
      </c>
      <c r="J13" s="16">
        <f t="shared" si="1"/>
        <v>6234116</v>
      </c>
      <c r="K13" s="17">
        <f t="shared" si="2"/>
        <v>0.35</v>
      </c>
      <c r="L13" s="2">
        <f t="shared" si="3"/>
        <v>1189996.28</v>
      </c>
      <c r="M13" s="2">
        <f t="shared" si="4"/>
        <v>991944.32000000007</v>
      </c>
      <c r="N13" s="2">
        <f t="shared" si="7"/>
        <v>5242171.68</v>
      </c>
      <c r="P13" s="19">
        <f t="shared" si="5"/>
        <v>6242172</v>
      </c>
      <c r="Q13" s="16">
        <f t="shared" si="6"/>
        <v>1000000.3200000003</v>
      </c>
    </row>
    <row r="14" spans="2:17" x14ac:dyDescent="0.25">
      <c r="B14" s="14">
        <v>3572030.01</v>
      </c>
      <c r="C14" s="15">
        <v>0.23</v>
      </c>
      <c r="D14" s="14">
        <v>568463.06000000006</v>
      </c>
      <c r="G14" s="2">
        <v>3212316</v>
      </c>
      <c r="H14" s="20"/>
      <c r="I14" s="2">
        <f t="shared" si="0"/>
        <v>396345</v>
      </c>
      <c r="J14" s="16">
        <f t="shared" si="1"/>
        <v>2815971</v>
      </c>
      <c r="K14" s="17">
        <f t="shared" si="2"/>
        <v>0.13500000000000001</v>
      </c>
      <c r="L14" s="2">
        <f t="shared" si="3"/>
        <v>229120.21</v>
      </c>
      <c r="M14" s="2">
        <f t="shared" si="4"/>
        <v>151035.87500000003</v>
      </c>
      <c r="N14" s="2">
        <f t="shared" si="7"/>
        <v>2664935.125</v>
      </c>
      <c r="P14" s="19">
        <f t="shared" si="5"/>
        <v>3664935</v>
      </c>
      <c r="Q14" s="16">
        <f t="shared" si="6"/>
        <v>999999.875</v>
      </c>
    </row>
    <row r="15" spans="2:17" x14ac:dyDescent="0.25">
      <c r="B15" s="14">
        <v>4592610.01</v>
      </c>
      <c r="C15" s="15">
        <v>0.30399999999999999</v>
      </c>
      <c r="D15" s="14">
        <v>908316.2</v>
      </c>
      <c r="G15" s="2">
        <v>5295308</v>
      </c>
      <c r="H15" s="20"/>
      <c r="I15" s="2">
        <f t="shared" si="0"/>
        <v>396345</v>
      </c>
      <c r="J15" s="16">
        <f t="shared" si="1"/>
        <v>4898963</v>
      </c>
      <c r="K15" s="17">
        <f t="shared" si="2"/>
        <v>0.30399999999999999</v>
      </c>
      <c r="L15" s="2">
        <f t="shared" si="3"/>
        <v>908316.2</v>
      </c>
      <c r="M15" s="2">
        <f t="shared" si="4"/>
        <v>580968.55199999991</v>
      </c>
      <c r="N15" s="2">
        <f t="shared" si="7"/>
        <v>4317994.4479999999</v>
      </c>
      <c r="P15" s="19">
        <f t="shared" si="5"/>
        <v>5317994</v>
      </c>
      <c r="Q15" s="16">
        <f t="shared" si="6"/>
        <v>999999.55200000014</v>
      </c>
    </row>
    <row r="16" spans="2:17" x14ac:dyDescent="0.25">
      <c r="B16" s="14">
        <v>6123480.0099999998</v>
      </c>
      <c r="C16" s="15">
        <v>0.35</v>
      </c>
      <c r="D16" s="14">
        <v>1189996.28</v>
      </c>
      <c r="G16" s="2">
        <v>2943129</v>
      </c>
      <c r="H16" s="20"/>
      <c r="I16" s="2">
        <f t="shared" si="0"/>
        <v>396345</v>
      </c>
      <c r="J16" s="16">
        <f t="shared" si="1"/>
        <v>2546784</v>
      </c>
      <c r="K16" s="17">
        <f t="shared" si="2"/>
        <v>0.08</v>
      </c>
      <c r="L16" s="2">
        <f t="shared" si="3"/>
        <v>88790.46</v>
      </c>
      <c r="M16" s="2">
        <f t="shared" si="4"/>
        <v>114952.26</v>
      </c>
      <c r="N16" s="2">
        <f t="shared" si="7"/>
        <v>2431831.7400000002</v>
      </c>
      <c r="P16" s="19">
        <f t="shared" si="5"/>
        <v>3431832</v>
      </c>
      <c r="Q16" s="16">
        <f t="shared" si="6"/>
        <v>1000000.2599999998</v>
      </c>
    </row>
    <row r="17" spans="2:17" x14ac:dyDescent="0.25">
      <c r="B17" s="14">
        <v>15818990.01</v>
      </c>
      <c r="C17" s="15">
        <v>0.4</v>
      </c>
      <c r="D17" s="14">
        <v>1980945.78</v>
      </c>
      <c r="G17" s="2">
        <v>1232111</v>
      </c>
      <c r="H17" s="20"/>
      <c r="I17" s="2">
        <f t="shared" si="0"/>
        <v>209459</v>
      </c>
      <c r="J17" s="16">
        <f t="shared" si="1"/>
        <v>1022652</v>
      </c>
      <c r="K17" s="17">
        <f t="shared" si="2"/>
        <v>0.04</v>
      </c>
      <c r="L17" s="2">
        <f t="shared" si="3"/>
        <v>27555.66</v>
      </c>
      <c r="M17" s="2">
        <f t="shared" si="4"/>
        <v>13350.420000000002</v>
      </c>
      <c r="N17" s="2">
        <f t="shared" si="7"/>
        <v>1009301.58</v>
      </c>
      <c r="P17" s="19">
        <f t="shared" si="5"/>
        <v>2009302</v>
      </c>
      <c r="Q17" s="16">
        <f t="shared" si="6"/>
        <v>1000000.42</v>
      </c>
    </row>
    <row r="18" spans="2:17" x14ac:dyDescent="0.25">
      <c r="G18" s="2">
        <v>3755731</v>
      </c>
      <c r="H18" s="20"/>
      <c r="I18" s="2">
        <f t="shared" si="0"/>
        <v>396345</v>
      </c>
      <c r="J18" s="16">
        <f t="shared" si="1"/>
        <v>3359386</v>
      </c>
      <c r="K18" s="17">
        <f t="shared" si="2"/>
        <v>0.13500000000000001</v>
      </c>
      <c r="L18" s="2">
        <f t="shared" si="3"/>
        <v>229120.21</v>
      </c>
      <c r="M18" s="2">
        <f t="shared" si="4"/>
        <v>224396.90000000005</v>
      </c>
      <c r="N18" s="2">
        <f t="shared" si="7"/>
        <v>3134989.1</v>
      </c>
      <c r="P18" s="19">
        <f t="shared" si="5"/>
        <v>4134989</v>
      </c>
      <c r="Q18" s="16">
        <f t="shared" si="6"/>
        <v>999999.89999999991</v>
      </c>
    </row>
    <row r="19" spans="2:17" x14ac:dyDescent="0.25">
      <c r="G19" s="2">
        <v>1103111</v>
      </c>
      <c r="H19" s="20"/>
      <c r="I19" s="2">
        <f t="shared" si="0"/>
        <v>187529</v>
      </c>
      <c r="J19" s="16">
        <f t="shared" si="1"/>
        <v>915582</v>
      </c>
      <c r="K19" s="17">
        <f t="shared" si="2"/>
        <v>0.04</v>
      </c>
      <c r="L19" s="2">
        <f t="shared" si="3"/>
        <v>27555.66</v>
      </c>
      <c r="M19" s="2">
        <f t="shared" si="4"/>
        <v>9067.619999999999</v>
      </c>
      <c r="N19" s="2">
        <f t="shared" si="7"/>
        <v>906514.38</v>
      </c>
      <c r="P19" s="19">
        <f t="shared" si="5"/>
        <v>1906514</v>
      </c>
      <c r="Q19" s="16">
        <f t="shared" si="6"/>
        <v>999999.62</v>
      </c>
    </row>
    <row r="20" spans="2:17" x14ac:dyDescent="0.25">
      <c r="G20" s="2">
        <v>3160671</v>
      </c>
      <c r="H20" s="20"/>
      <c r="I20" s="2">
        <f t="shared" si="0"/>
        <v>396345</v>
      </c>
      <c r="J20" s="16">
        <f t="shared" si="1"/>
        <v>2764326</v>
      </c>
      <c r="K20" s="17">
        <f t="shared" si="2"/>
        <v>0.13500000000000001</v>
      </c>
      <c r="L20" s="2">
        <f t="shared" si="3"/>
        <v>229120.21</v>
      </c>
      <c r="M20" s="2">
        <f t="shared" si="4"/>
        <v>144063.80000000002</v>
      </c>
      <c r="N20" s="2">
        <f t="shared" si="7"/>
        <v>2620262.2000000002</v>
      </c>
      <c r="P20" s="19">
        <f t="shared" si="5"/>
        <v>3620262</v>
      </c>
      <c r="Q20" s="16">
        <f t="shared" si="6"/>
        <v>999999.79999999981</v>
      </c>
    </row>
    <row r="21" spans="2:17" x14ac:dyDescent="0.25">
      <c r="G21" s="2">
        <v>2185348</v>
      </c>
      <c r="H21" s="20"/>
      <c r="I21" s="2">
        <f t="shared" si="0"/>
        <v>371509</v>
      </c>
      <c r="J21" s="16">
        <f t="shared" si="1"/>
        <v>1813839</v>
      </c>
      <c r="K21" s="17">
        <f t="shared" si="2"/>
        <v>0.08</v>
      </c>
      <c r="L21" s="2">
        <f t="shared" si="3"/>
        <v>88790.46</v>
      </c>
      <c r="M21" s="2">
        <f t="shared" si="4"/>
        <v>56316.659999999989</v>
      </c>
      <c r="N21" s="2">
        <f t="shared" si="7"/>
        <v>1757522.34</v>
      </c>
      <c r="P21" s="19">
        <f t="shared" si="5"/>
        <v>2757522</v>
      </c>
      <c r="Q21" s="16">
        <f t="shared" si="6"/>
        <v>999999.65999999992</v>
      </c>
    </row>
    <row r="22" spans="2:17" x14ac:dyDescent="0.25">
      <c r="G22" s="2">
        <v>4763534</v>
      </c>
      <c r="H22" s="20"/>
      <c r="I22" s="2">
        <f t="shared" si="0"/>
        <v>396345</v>
      </c>
      <c r="J22" s="16">
        <f t="shared" si="1"/>
        <v>4367189</v>
      </c>
      <c r="K22" s="17">
        <f t="shared" si="2"/>
        <v>0.23</v>
      </c>
      <c r="L22" s="2">
        <f t="shared" si="3"/>
        <v>568463.06000000006</v>
      </c>
      <c r="M22" s="2">
        <f t="shared" si="4"/>
        <v>435990.41000000003</v>
      </c>
      <c r="N22" s="2">
        <f t="shared" si="7"/>
        <v>3931198.59</v>
      </c>
      <c r="P22" s="19">
        <f t="shared" si="5"/>
        <v>4931199</v>
      </c>
      <c r="Q22" s="16">
        <f t="shared" si="6"/>
        <v>1000000.4100000001</v>
      </c>
    </row>
    <row r="23" spans="2:17" x14ac:dyDescent="0.25">
      <c r="G23" s="2">
        <v>5685419</v>
      </c>
      <c r="H23" s="20"/>
      <c r="I23" s="2">
        <f t="shared" si="0"/>
        <v>396345</v>
      </c>
      <c r="J23" s="16">
        <f t="shared" si="1"/>
        <v>5289074</v>
      </c>
      <c r="K23" s="17">
        <f t="shared" si="2"/>
        <v>0.30399999999999999</v>
      </c>
      <c r="L23" s="2">
        <f t="shared" si="3"/>
        <v>908316.2</v>
      </c>
      <c r="M23" s="2">
        <f t="shared" si="4"/>
        <v>699562.29600000009</v>
      </c>
      <c r="N23" s="2">
        <f t="shared" si="7"/>
        <v>4589511.7039999999</v>
      </c>
      <c r="P23" s="19">
        <f t="shared" si="5"/>
        <v>5589512</v>
      </c>
      <c r="Q23" s="16">
        <f t="shared" si="6"/>
        <v>1000000.2960000001</v>
      </c>
    </row>
    <row r="24" spans="2:17" x14ac:dyDescent="0.25">
      <c r="G24" s="2">
        <v>1059728</v>
      </c>
      <c r="H24" s="20"/>
      <c r="I24" s="2">
        <f t="shared" si="0"/>
        <v>180154</v>
      </c>
      <c r="J24" s="16">
        <f t="shared" si="1"/>
        <v>879574</v>
      </c>
      <c r="K24" s="17">
        <f t="shared" si="2"/>
        <v>0.04</v>
      </c>
      <c r="L24" s="2">
        <f t="shared" si="3"/>
        <v>27555.66</v>
      </c>
      <c r="M24" s="2">
        <f t="shared" si="4"/>
        <v>7627.2999999999993</v>
      </c>
      <c r="N24" s="2">
        <f t="shared" si="7"/>
        <v>871946.7</v>
      </c>
      <c r="P24" s="19">
        <f t="shared" si="5"/>
        <v>1871947</v>
      </c>
      <c r="Q24" s="16">
        <f t="shared" si="6"/>
        <v>1000000.3</v>
      </c>
    </row>
    <row r="25" spans="2:17" x14ac:dyDescent="0.25">
      <c r="G25" s="2">
        <v>6445254</v>
      </c>
      <c r="H25" s="20"/>
      <c r="I25" s="2">
        <f t="shared" si="0"/>
        <v>396345</v>
      </c>
      <c r="J25" s="16">
        <f t="shared" si="1"/>
        <v>6048909</v>
      </c>
      <c r="K25" s="17">
        <f t="shared" si="2"/>
        <v>0.30399999999999999</v>
      </c>
      <c r="L25" s="2">
        <f t="shared" si="3"/>
        <v>908316.2</v>
      </c>
      <c r="M25" s="2">
        <f t="shared" si="4"/>
        <v>930552.13599999994</v>
      </c>
      <c r="N25" s="2">
        <f t="shared" si="7"/>
        <v>5118356.8640000001</v>
      </c>
      <c r="P25" s="19">
        <f t="shared" si="5"/>
        <v>6118357</v>
      </c>
      <c r="Q25" s="16">
        <f t="shared" si="6"/>
        <v>1000000.1359999999</v>
      </c>
    </row>
    <row r="26" spans="2:17" x14ac:dyDescent="0.25">
      <c r="G26" s="2">
        <v>1761309</v>
      </c>
      <c r="H26" s="20"/>
      <c r="I26" s="2">
        <f t="shared" si="0"/>
        <v>299423</v>
      </c>
      <c r="J26" s="16">
        <f t="shared" si="1"/>
        <v>1461886</v>
      </c>
      <c r="K26" s="17">
        <f t="shared" si="2"/>
        <v>0.04</v>
      </c>
      <c r="L26" s="2">
        <f t="shared" si="3"/>
        <v>27555.66</v>
      </c>
      <c r="M26" s="2">
        <f t="shared" si="4"/>
        <v>30919.780000000002</v>
      </c>
      <c r="N26" s="2">
        <f t="shared" si="7"/>
        <v>1430966.22</v>
      </c>
      <c r="P26" s="19">
        <f t="shared" si="5"/>
        <v>2430966</v>
      </c>
      <c r="Q26" s="16">
        <f t="shared" si="6"/>
        <v>999999.78</v>
      </c>
    </row>
    <row r="27" spans="2:17" x14ac:dyDescent="0.25">
      <c r="G27" s="2">
        <v>2502125</v>
      </c>
      <c r="H27" s="20"/>
      <c r="I27" s="2">
        <f t="shared" si="0"/>
        <v>396345</v>
      </c>
      <c r="J27" s="16">
        <f t="shared" si="1"/>
        <v>2105780</v>
      </c>
      <c r="K27" s="17">
        <f t="shared" si="2"/>
        <v>0.08</v>
      </c>
      <c r="L27" s="2">
        <f t="shared" si="3"/>
        <v>88790.46</v>
      </c>
      <c r="M27" s="2">
        <f t="shared" si="4"/>
        <v>79671.939999999988</v>
      </c>
      <c r="N27" s="2">
        <f t="shared" si="7"/>
        <v>2026108.06</v>
      </c>
      <c r="P27" s="19">
        <f t="shared" si="5"/>
        <v>3026108</v>
      </c>
      <c r="Q27" s="16">
        <f t="shared" si="6"/>
        <v>999999.94</v>
      </c>
    </row>
    <row r="28" spans="2:17" x14ac:dyDescent="0.25">
      <c r="G28" s="2">
        <v>5882844</v>
      </c>
      <c r="H28" s="20"/>
      <c r="I28" s="2">
        <f t="shared" si="0"/>
        <v>396345</v>
      </c>
      <c r="J28" s="16">
        <f t="shared" si="1"/>
        <v>5486499</v>
      </c>
      <c r="K28" s="17">
        <f t="shared" si="2"/>
        <v>0.30399999999999999</v>
      </c>
      <c r="L28" s="2">
        <f t="shared" si="3"/>
        <v>908316.2</v>
      </c>
      <c r="M28" s="2">
        <f t="shared" si="4"/>
        <v>759579.49600000004</v>
      </c>
      <c r="N28" s="2">
        <f t="shared" si="7"/>
        <v>4726919.5039999997</v>
      </c>
      <c r="P28" s="19">
        <f t="shared" si="5"/>
        <v>5726920</v>
      </c>
      <c r="Q28" s="16">
        <f t="shared" si="6"/>
        <v>1000000.4960000003</v>
      </c>
    </row>
    <row r="29" spans="2:17" x14ac:dyDescent="0.25">
      <c r="G29" s="2">
        <v>4413569</v>
      </c>
      <c r="H29" s="20"/>
      <c r="I29" s="2">
        <f t="shared" si="0"/>
        <v>396345</v>
      </c>
      <c r="J29" s="16">
        <f t="shared" si="1"/>
        <v>4017224</v>
      </c>
      <c r="K29" s="17">
        <f t="shared" si="2"/>
        <v>0.23</v>
      </c>
      <c r="L29" s="2">
        <f t="shared" si="3"/>
        <v>568463.06000000006</v>
      </c>
      <c r="M29" s="2">
        <f t="shared" si="4"/>
        <v>355498.45999999996</v>
      </c>
      <c r="N29" s="2">
        <f t="shared" si="7"/>
        <v>3661725.54</v>
      </c>
      <c r="P29" s="19">
        <f t="shared" si="5"/>
        <v>4661726</v>
      </c>
      <c r="Q29" s="16">
        <f t="shared" si="6"/>
        <v>1000000.46</v>
      </c>
    </row>
    <row r="30" spans="2:17" x14ac:dyDescent="0.25">
      <c r="G30" s="2">
        <v>7403928</v>
      </c>
      <c r="H30" s="20"/>
      <c r="I30" s="2">
        <f t="shared" si="0"/>
        <v>396345</v>
      </c>
      <c r="J30" s="16">
        <f t="shared" si="1"/>
        <v>7007583</v>
      </c>
      <c r="K30" s="17">
        <f t="shared" si="2"/>
        <v>0.35</v>
      </c>
      <c r="L30" s="2">
        <f t="shared" si="3"/>
        <v>1189996.28</v>
      </c>
      <c r="M30" s="2">
        <f t="shared" si="4"/>
        <v>1262657.7699999998</v>
      </c>
      <c r="N30" s="2">
        <f t="shared" si="7"/>
        <v>5744925.2300000004</v>
      </c>
      <c r="P30" s="19">
        <f t="shared" si="5"/>
        <v>6744925</v>
      </c>
      <c r="Q30" s="16">
        <f t="shared" si="6"/>
        <v>999999.76999999955</v>
      </c>
    </row>
  </sheetData>
  <mergeCells count="1">
    <mergeCell ref="B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320C-11D1-4832-8BE1-1EE7E94FF96A}">
  <dimension ref="B1:Q30"/>
  <sheetViews>
    <sheetView topLeftCell="D1" workbookViewId="0">
      <selection activeCell="L3" sqref="L3"/>
    </sheetView>
  </sheetViews>
  <sheetFormatPr defaultColWidth="9.140625" defaultRowHeight="15" x14ac:dyDescent="0.25"/>
  <cols>
    <col min="1" max="1" width="3.140625" customWidth="1"/>
    <col min="2" max="2" width="18.42578125" bestFit="1" customWidth="1"/>
    <col min="3" max="3" width="12.140625" customWidth="1"/>
    <col min="4" max="4" width="10.5703125" bestFit="1" customWidth="1"/>
    <col min="5" max="5" width="5.7109375" customWidth="1"/>
    <col min="7" max="7" width="15.28515625" bestFit="1" customWidth="1"/>
    <col min="8" max="8" width="15.28515625" customWidth="1"/>
    <col min="9" max="9" width="13.7109375" bestFit="1" customWidth="1"/>
    <col min="10" max="10" width="14.85546875" bestFit="1" customWidth="1"/>
    <col min="11" max="11" width="13.85546875" bestFit="1" customWidth="1"/>
    <col min="12" max="13" width="14" customWidth="1"/>
    <col min="14" max="14" width="14.5703125" customWidth="1"/>
    <col min="15" max="15" width="3.42578125" customWidth="1"/>
    <col min="16" max="16" width="15.85546875" bestFit="1" customWidth="1"/>
    <col min="17" max="17" width="10.5703125" bestFit="1" customWidth="1"/>
    <col min="25" max="36" width="10.140625" customWidth="1"/>
    <col min="38" max="49" width="10.42578125" customWidth="1"/>
  </cols>
  <sheetData>
    <row r="1" spans="2:17" ht="30" customHeight="1" thickBot="1" x14ac:dyDescent="0.3"/>
    <row r="2" spans="2:17" ht="15.75" thickBot="1" x14ac:dyDescent="0.3">
      <c r="G2" t="s">
        <v>22</v>
      </c>
      <c r="L2" s="26">
        <v>1</v>
      </c>
      <c r="M2" s="25"/>
    </row>
    <row r="3" spans="2:17" x14ac:dyDescent="0.25">
      <c r="G3" t="s">
        <v>27</v>
      </c>
    </row>
    <row r="4" spans="2:17" x14ac:dyDescent="0.25">
      <c r="B4" t="s">
        <v>6</v>
      </c>
      <c r="C4" s="2">
        <v>2331440</v>
      </c>
      <c r="G4" t="s">
        <v>23</v>
      </c>
    </row>
    <row r="5" spans="2:17" x14ac:dyDescent="0.25">
      <c r="B5" t="s">
        <v>7</v>
      </c>
      <c r="C5" s="10">
        <v>0.17</v>
      </c>
      <c r="G5" t="s">
        <v>28</v>
      </c>
    </row>
    <row r="6" spans="2:17" x14ac:dyDescent="0.25">
      <c r="G6" t="s">
        <v>24</v>
      </c>
    </row>
    <row r="7" spans="2:17" x14ac:dyDescent="0.25">
      <c r="B7" s="24" t="s">
        <v>8</v>
      </c>
      <c r="C7" s="24"/>
      <c r="D7" s="24"/>
      <c r="G7" t="s">
        <v>29</v>
      </c>
    </row>
    <row r="9" spans="2:17" x14ac:dyDescent="0.25">
      <c r="B9" s="12" t="s">
        <v>9</v>
      </c>
      <c r="C9" s="13" t="s">
        <v>10</v>
      </c>
      <c r="D9" s="13" t="s">
        <v>11</v>
      </c>
      <c r="G9" s="1" t="s">
        <v>5</v>
      </c>
      <c r="H9" s="18" t="s">
        <v>17</v>
      </c>
      <c r="I9" s="1" t="s">
        <v>12</v>
      </c>
      <c r="J9" s="1" t="s">
        <v>13</v>
      </c>
      <c r="K9" s="1" t="s">
        <v>14</v>
      </c>
      <c r="L9" s="1" t="s">
        <v>11</v>
      </c>
      <c r="M9" s="1" t="s">
        <v>18</v>
      </c>
      <c r="N9" s="1" t="s">
        <v>15</v>
      </c>
      <c r="P9" s="18" t="s">
        <v>16</v>
      </c>
      <c r="Q9" s="11" t="s">
        <v>25</v>
      </c>
    </row>
    <row r="10" spans="2:17" x14ac:dyDescent="0.25">
      <c r="B10" s="14">
        <v>0</v>
      </c>
      <c r="C10" s="15">
        <v>0</v>
      </c>
      <c r="D10" s="14">
        <v>0</v>
      </c>
      <c r="G10" s="2">
        <v>4067082</v>
      </c>
      <c r="H10" s="20">
        <f xml:space="preserve"> IF($L$2=1,1000000,H10+P10-N10)</f>
        <v>1000000</v>
      </c>
      <c r="I10" s="2">
        <f>ROUND(MIN(G10+H10,$C$4)*$C$5,0)</f>
        <v>396345</v>
      </c>
      <c r="J10" s="16">
        <f>G10+H10-I10</f>
        <v>4670737</v>
      </c>
      <c r="K10" s="17">
        <f>VLOOKUP($J10,$B$10:$D$17,2)</f>
        <v>0.30399999999999999</v>
      </c>
      <c r="L10" s="2">
        <f>VLOOKUP($J10,$B$10:$D$17,3)</f>
        <v>908316.2</v>
      </c>
      <c r="M10" s="2">
        <f>J10*K10-L10</f>
        <v>511587.848</v>
      </c>
      <c r="N10" s="2">
        <f>J10-M10</f>
        <v>4159149.1519999998</v>
      </c>
      <c r="P10" s="19">
        <v>4394931</v>
      </c>
      <c r="Q10" s="16">
        <f>P10-N10</f>
        <v>235781.84800000023</v>
      </c>
    </row>
    <row r="11" spans="2:17" x14ac:dyDescent="0.25">
      <c r="B11" s="14">
        <v>688891.51</v>
      </c>
      <c r="C11" s="15">
        <v>0.04</v>
      </c>
      <c r="D11" s="14">
        <v>27555.66</v>
      </c>
      <c r="G11" s="2">
        <v>5390875</v>
      </c>
      <c r="H11" s="20">
        <f t="shared" ref="H11:H30" si="0" xml:space="preserve"> IF($L$2=1,1000000,H11+P11-N11)</f>
        <v>1000000</v>
      </c>
      <c r="I11" s="2">
        <f t="shared" ref="I11:I30" si="1">ROUND(MIN(G11+H11,$C$4)*$C$5,0)</f>
        <v>396345</v>
      </c>
      <c r="J11" s="16">
        <f t="shared" ref="J11:J30" si="2">G11+H11-I11</f>
        <v>5994530</v>
      </c>
      <c r="K11" s="17">
        <f t="shared" ref="K11:K30" si="3">VLOOKUP($J11,$B$10:$D$17,2)</f>
        <v>0.30399999999999999</v>
      </c>
      <c r="L11" s="2">
        <f t="shared" ref="L11:L30" si="4">VLOOKUP($J11,$B$10:$D$17,3)</f>
        <v>908316.2</v>
      </c>
      <c r="M11" s="2">
        <f t="shared" ref="M11:M30" si="5">J11*K11-L11</f>
        <v>914020.91999999993</v>
      </c>
      <c r="N11" s="2">
        <f>J11-M11</f>
        <v>5080509.08</v>
      </c>
      <c r="P11" s="19">
        <v>5384509</v>
      </c>
      <c r="Q11" s="16">
        <f t="shared" ref="Q11:Q30" si="6">P11-N11</f>
        <v>303999.91999999993</v>
      </c>
    </row>
    <row r="12" spans="2:17" x14ac:dyDescent="0.25">
      <c r="B12" s="14">
        <v>1530870.01</v>
      </c>
      <c r="C12" s="15">
        <v>0.08</v>
      </c>
      <c r="D12" s="14">
        <v>88790.46</v>
      </c>
      <c r="G12" s="2">
        <v>6402012</v>
      </c>
      <c r="H12" s="20">
        <f t="shared" si="0"/>
        <v>1000000</v>
      </c>
      <c r="I12" s="2">
        <f t="shared" si="1"/>
        <v>396345</v>
      </c>
      <c r="J12" s="16">
        <f t="shared" si="2"/>
        <v>7005667</v>
      </c>
      <c r="K12" s="17">
        <f t="shared" si="3"/>
        <v>0.35</v>
      </c>
      <c r="L12" s="2">
        <f t="shared" si="4"/>
        <v>1189996.28</v>
      </c>
      <c r="M12" s="2">
        <f t="shared" si="5"/>
        <v>1261987.1699999997</v>
      </c>
      <c r="N12" s="2">
        <f t="shared" ref="N11:N30" si="7">J12-M12</f>
        <v>5743679.8300000001</v>
      </c>
      <c r="P12" s="19">
        <v>6088260</v>
      </c>
      <c r="Q12" s="16">
        <f t="shared" si="6"/>
        <v>344580.16999999993</v>
      </c>
    </row>
    <row r="13" spans="2:17" x14ac:dyDescent="0.25">
      <c r="B13" s="14">
        <v>2551450.0099999998</v>
      </c>
      <c r="C13" s="15">
        <v>0.13500000000000001</v>
      </c>
      <c r="D13" s="14">
        <v>229120.21</v>
      </c>
      <c r="G13" s="2">
        <v>6630461</v>
      </c>
      <c r="H13" s="20">
        <f t="shared" si="0"/>
        <v>1000000</v>
      </c>
      <c r="I13" s="2">
        <f t="shared" si="1"/>
        <v>396345</v>
      </c>
      <c r="J13" s="16">
        <f t="shared" si="2"/>
        <v>7234116</v>
      </c>
      <c r="K13" s="17">
        <f t="shared" si="3"/>
        <v>0.35</v>
      </c>
      <c r="L13" s="2">
        <f t="shared" si="4"/>
        <v>1189996.28</v>
      </c>
      <c r="M13" s="2">
        <f t="shared" si="5"/>
        <v>1341944.3199999996</v>
      </c>
      <c r="N13" s="2">
        <f t="shared" si="7"/>
        <v>5892171.6800000006</v>
      </c>
      <c r="P13" s="19">
        <v>6242172</v>
      </c>
      <c r="Q13" s="16">
        <f t="shared" si="6"/>
        <v>350000.31999999937</v>
      </c>
    </row>
    <row r="14" spans="2:17" x14ac:dyDescent="0.25">
      <c r="B14" s="14">
        <v>3572030.01</v>
      </c>
      <c r="C14" s="15">
        <v>0.23</v>
      </c>
      <c r="D14" s="14">
        <v>568463.06000000006</v>
      </c>
      <c r="G14" s="2">
        <v>3212316</v>
      </c>
      <c r="H14" s="20">
        <f t="shared" si="0"/>
        <v>1000000</v>
      </c>
      <c r="I14" s="2">
        <f t="shared" si="1"/>
        <v>396345</v>
      </c>
      <c r="J14" s="16">
        <f t="shared" si="2"/>
        <v>3815971</v>
      </c>
      <c r="K14" s="17">
        <f t="shared" si="3"/>
        <v>0.23</v>
      </c>
      <c r="L14" s="2">
        <f t="shared" si="4"/>
        <v>568463.06000000006</v>
      </c>
      <c r="M14" s="2">
        <f t="shared" si="5"/>
        <v>309210.27</v>
      </c>
      <c r="N14" s="2">
        <f t="shared" si="7"/>
        <v>3506760.73</v>
      </c>
      <c r="P14" s="19">
        <v>3664935</v>
      </c>
      <c r="Q14" s="16">
        <f t="shared" si="6"/>
        <v>158174.27000000002</v>
      </c>
    </row>
    <row r="15" spans="2:17" x14ac:dyDescent="0.25">
      <c r="B15" s="14">
        <v>4592610.01</v>
      </c>
      <c r="C15" s="15">
        <v>0.30399999999999999</v>
      </c>
      <c r="D15" s="14">
        <v>908316.2</v>
      </c>
      <c r="G15" s="2">
        <v>5295308</v>
      </c>
      <c r="H15" s="20">
        <f t="shared" si="0"/>
        <v>1000000</v>
      </c>
      <c r="I15" s="2">
        <f t="shared" si="1"/>
        <v>396345</v>
      </c>
      <c r="J15" s="16">
        <f t="shared" si="2"/>
        <v>5898963</v>
      </c>
      <c r="K15" s="17">
        <f t="shared" si="3"/>
        <v>0.30399999999999999</v>
      </c>
      <c r="L15" s="2">
        <f t="shared" si="4"/>
        <v>908316.2</v>
      </c>
      <c r="M15" s="2">
        <f t="shared" si="5"/>
        <v>884968.55199999991</v>
      </c>
      <c r="N15" s="2">
        <f t="shared" si="7"/>
        <v>5013994.4479999999</v>
      </c>
      <c r="P15" s="19">
        <v>5317994</v>
      </c>
      <c r="Q15" s="16">
        <f t="shared" si="6"/>
        <v>303999.55200000014</v>
      </c>
    </row>
    <row r="16" spans="2:17" x14ac:dyDescent="0.25">
      <c r="B16" s="14">
        <v>6123480.0099999998</v>
      </c>
      <c r="C16" s="15">
        <v>0.35</v>
      </c>
      <c r="D16" s="14">
        <v>1189996.28</v>
      </c>
      <c r="G16" s="2">
        <v>2943129</v>
      </c>
      <c r="H16" s="20">
        <f t="shared" si="0"/>
        <v>1000000</v>
      </c>
      <c r="I16" s="2">
        <f t="shared" si="1"/>
        <v>396345</v>
      </c>
      <c r="J16" s="16">
        <f t="shared" si="2"/>
        <v>3546784</v>
      </c>
      <c r="K16" s="17">
        <f t="shared" si="3"/>
        <v>0.13500000000000001</v>
      </c>
      <c r="L16" s="2">
        <f t="shared" si="4"/>
        <v>229120.21</v>
      </c>
      <c r="M16" s="2">
        <f t="shared" si="5"/>
        <v>249695.63000000003</v>
      </c>
      <c r="N16" s="2">
        <f t="shared" si="7"/>
        <v>3297088.37</v>
      </c>
      <c r="P16" s="19">
        <v>3431832</v>
      </c>
      <c r="Q16" s="16">
        <f t="shared" si="6"/>
        <v>134743.62999999989</v>
      </c>
    </row>
    <row r="17" spans="2:17" x14ac:dyDescent="0.25">
      <c r="B17" s="14">
        <v>15818990.01</v>
      </c>
      <c r="C17" s="15">
        <v>0.4</v>
      </c>
      <c r="D17" s="14">
        <v>1980945.78</v>
      </c>
      <c r="G17" s="2">
        <v>1232111</v>
      </c>
      <c r="H17" s="20">
        <f t="shared" si="0"/>
        <v>1000000</v>
      </c>
      <c r="I17" s="2">
        <f t="shared" si="1"/>
        <v>379459</v>
      </c>
      <c r="J17" s="16">
        <f t="shared" si="2"/>
        <v>1852652</v>
      </c>
      <c r="K17" s="17">
        <f t="shared" si="3"/>
        <v>0.08</v>
      </c>
      <c r="L17" s="2">
        <f t="shared" si="4"/>
        <v>88790.46</v>
      </c>
      <c r="M17" s="2">
        <f t="shared" si="5"/>
        <v>59421.7</v>
      </c>
      <c r="N17" s="2">
        <f t="shared" si="7"/>
        <v>1793230.3</v>
      </c>
      <c r="P17" s="19">
        <v>2009302</v>
      </c>
      <c r="Q17" s="16">
        <f t="shared" si="6"/>
        <v>216071.69999999995</v>
      </c>
    </row>
    <row r="18" spans="2:17" x14ac:dyDescent="0.25">
      <c r="G18" s="2">
        <v>3755731</v>
      </c>
      <c r="H18" s="20">
        <f t="shared" si="0"/>
        <v>1000000</v>
      </c>
      <c r="I18" s="2">
        <f t="shared" si="1"/>
        <v>396345</v>
      </c>
      <c r="J18" s="16">
        <f t="shared" si="2"/>
        <v>4359386</v>
      </c>
      <c r="K18" s="17">
        <f t="shared" si="3"/>
        <v>0.23</v>
      </c>
      <c r="L18" s="2">
        <f t="shared" si="4"/>
        <v>568463.06000000006</v>
      </c>
      <c r="M18" s="2">
        <f t="shared" si="5"/>
        <v>434195.72</v>
      </c>
      <c r="N18" s="2">
        <f t="shared" si="7"/>
        <v>3925190.2800000003</v>
      </c>
      <c r="P18" s="19">
        <v>4134989</v>
      </c>
      <c r="Q18" s="16">
        <f t="shared" si="6"/>
        <v>209798.71999999974</v>
      </c>
    </row>
    <row r="19" spans="2:17" x14ac:dyDescent="0.25">
      <c r="G19" s="2">
        <v>1103111</v>
      </c>
      <c r="H19" s="20">
        <f t="shared" si="0"/>
        <v>1000000</v>
      </c>
      <c r="I19" s="2">
        <f t="shared" si="1"/>
        <v>357529</v>
      </c>
      <c r="J19" s="16">
        <f t="shared" si="2"/>
        <v>1745582</v>
      </c>
      <c r="K19" s="17">
        <f t="shared" si="3"/>
        <v>0.08</v>
      </c>
      <c r="L19" s="2">
        <f t="shared" si="4"/>
        <v>88790.46</v>
      </c>
      <c r="M19" s="2">
        <f t="shared" si="5"/>
        <v>50856.099999999991</v>
      </c>
      <c r="N19" s="2">
        <f t="shared" si="7"/>
        <v>1694725.9</v>
      </c>
      <c r="P19" s="19">
        <v>1906514</v>
      </c>
      <c r="Q19" s="16">
        <f t="shared" si="6"/>
        <v>211788.10000000009</v>
      </c>
    </row>
    <row r="20" spans="2:17" x14ac:dyDescent="0.25">
      <c r="G20" s="2">
        <v>3160671</v>
      </c>
      <c r="H20" s="20">
        <f t="shared" si="0"/>
        <v>1000000</v>
      </c>
      <c r="I20" s="2">
        <f t="shared" si="1"/>
        <v>396345</v>
      </c>
      <c r="J20" s="16">
        <f t="shared" si="2"/>
        <v>3764326</v>
      </c>
      <c r="K20" s="17">
        <f t="shared" si="3"/>
        <v>0.23</v>
      </c>
      <c r="L20" s="2">
        <f t="shared" si="4"/>
        <v>568463.06000000006</v>
      </c>
      <c r="M20" s="2">
        <f t="shared" si="5"/>
        <v>297331.91999999993</v>
      </c>
      <c r="N20" s="2">
        <f t="shared" si="7"/>
        <v>3466994.08</v>
      </c>
      <c r="P20" s="19">
        <v>3620262</v>
      </c>
      <c r="Q20" s="16">
        <f t="shared" si="6"/>
        <v>153267.91999999993</v>
      </c>
    </row>
    <row r="21" spans="2:17" x14ac:dyDescent="0.25">
      <c r="G21" s="2">
        <v>2185348</v>
      </c>
      <c r="H21" s="20">
        <f t="shared" si="0"/>
        <v>1000000</v>
      </c>
      <c r="I21" s="2">
        <f t="shared" si="1"/>
        <v>396345</v>
      </c>
      <c r="J21" s="16">
        <f t="shared" si="2"/>
        <v>2789003</v>
      </c>
      <c r="K21" s="17">
        <f t="shared" si="3"/>
        <v>0.13500000000000001</v>
      </c>
      <c r="L21" s="2">
        <f t="shared" si="4"/>
        <v>229120.21</v>
      </c>
      <c r="M21" s="2">
        <f t="shared" si="5"/>
        <v>147395.19500000004</v>
      </c>
      <c r="N21" s="2">
        <f t="shared" si="7"/>
        <v>2641607.8050000002</v>
      </c>
      <c r="P21" s="19">
        <v>2757522</v>
      </c>
      <c r="Q21" s="16">
        <f t="shared" si="6"/>
        <v>115914.19499999983</v>
      </c>
    </row>
    <row r="22" spans="2:17" x14ac:dyDescent="0.25">
      <c r="G22" s="2">
        <v>4763534</v>
      </c>
      <c r="H22" s="20">
        <f t="shared" si="0"/>
        <v>1000000</v>
      </c>
      <c r="I22" s="2">
        <f t="shared" si="1"/>
        <v>396345</v>
      </c>
      <c r="J22" s="16">
        <f t="shared" si="2"/>
        <v>5367189</v>
      </c>
      <c r="K22" s="17">
        <f t="shared" si="3"/>
        <v>0.30399999999999999</v>
      </c>
      <c r="L22" s="2">
        <f t="shared" si="4"/>
        <v>908316.2</v>
      </c>
      <c r="M22" s="2">
        <f t="shared" si="5"/>
        <v>723309.25600000005</v>
      </c>
      <c r="N22" s="2">
        <f t="shared" si="7"/>
        <v>4643879.7439999999</v>
      </c>
      <c r="P22" s="19">
        <v>4931199</v>
      </c>
      <c r="Q22" s="16">
        <f t="shared" si="6"/>
        <v>287319.25600000005</v>
      </c>
    </row>
    <row r="23" spans="2:17" x14ac:dyDescent="0.25">
      <c r="G23" s="2">
        <v>5685419</v>
      </c>
      <c r="H23" s="20">
        <f t="shared" si="0"/>
        <v>1000000</v>
      </c>
      <c r="I23" s="2">
        <f t="shared" si="1"/>
        <v>396345</v>
      </c>
      <c r="J23" s="16">
        <f t="shared" si="2"/>
        <v>6289074</v>
      </c>
      <c r="K23" s="17">
        <f t="shared" si="3"/>
        <v>0.35</v>
      </c>
      <c r="L23" s="2">
        <f t="shared" si="4"/>
        <v>1189996.28</v>
      </c>
      <c r="M23" s="2">
        <f t="shared" si="5"/>
        <v>1011179.6199999999</v>
      </c>
      <c r="N23" s="2">
        <f t="shared" si="7"/>
        <v>5277894.38</v>
      </c>
      <c r="P23" s="19">
        <v>5589512</v>
      </c>
      <c r="Q23" s="16">
        <f t="shared" si="6"/>
        <v>311617.62000000011</v>
      </c>
    </row>
    <row r="24" spans="2:17" x14ac:dyDescent="0.25">
      <c r="G24" s="2">
        <v>1059728</v>
      </c>
      <c r="H24" s="20">
        <f t="shared" si="0"/>
        <v>1000000</v>
      </c>
      <c r="I24" s="2">
        <f t="shared" si="1"/>
        <v>350154</v>
      </c>
      <c r="J24" s="16">
        <f t="shared" si="2"/>
        <v>1709574</v>
      </c>
      <c r="K24" s="17">
        <f t="shared" si="3"/>
        <v>0.08</v>
      </c>
      <c r="L24" s="2">
        <f t="shared" si="4"/>
        <v>88790.46</v>
      </c>
      <c r="M24" s="2">
        <f t="shared" si="5"/>
        <v>47975.460000000006</v>
      </c>
      <c r="N24" s="2">
        <f t="shared" si="7"/>
        <v>1661598.54</v>
      </c>
      <c r="P24" s="19">
        <v>1871947</v>
      </c>
      <c r="Q24" s="16">
        <f t="shared" si="6"/>
        <v>210348.45999999996</v>
      </c>
    </row>
    <row r="25" spans="2:17" x14ac:dyDescent="0.25">
      <c r="G25" s="2">
        <v>6445254</v>
      </c>
      <c r="H25" s="20">
        <f t="shared" si="0"/>
        <v>1000000</v>
      </c>
      <c r="I25" s="2">
        <f t="shared" si="1"/>
        <v>396345</v>
      </c>
      <c r="J25" s="16">
        <f t="shared" si="2"/>
        <v>7048909</v>
      </c>
      <c r="K25" s="17">
        <f t="shared" si="3"/>
        <v>0.35</v>
      </c>
      <c r="L25" s="2">
        <f t="shared" si="4"/>
        <v>1189996.28</v>
      </c>
      <c r="M25" s="2">
        <f t="shared" si="5"/>
        <v>1277121.8699999999</v>
      </c>
      <c r="N25" s="2">
        <f t="shared" si="7"/>
        <v>5771787.1299999999</v>
      </c>
      <c r="P25" s="19">
        <v>6118357</v>
      </c>
      <c r="Q25" s="16">
        <f t="shared" si="6"/>
        <v>346569.87000000011</v>
      </c>
    </row>
    <row r="26" spans="2:17" x14ac:dyDescent="0.25">
      <c r="G26" s="2">
        <v>1761309</v>
      </c>
      <c r="H26" s="20">
        <f t="shared" si="0"/>
        <v>1000000</v>
      </c>
      <c r="I26" s="2">
        <f t="shared" si="1"/>
        <v>396345</v>
      </c>
      <c r="J26" s="16">
        <f t="shared" si="2"/>
        <v>2364964</v>
      </c>
      <c r="K26" s="17">
        <f t="shared" si="3"/>
        <v>0.08</v>
      </c>
      <c r="L26" s="2">
        <f t="shared" si="4"/>
        <v>88790.46</v>
      </c>
      <c r="M26" s="2">
        <f t="shared" si="5"/>
        <v>100406.65999999999</v>
      </c>
      <c r="N26" s="2">
        <f t="shared" si="7"/>
        <v>2264557.34</v>
      </c>
      <c r="P26" s="19">
        <v>2430966</v>
      </c>
      <c r="Q26" s="16">
        <f t="shared" si="6"/>
        <v>166408.66000000015</v>
      </c>
    </row>
    <row r="27" spans="2:17" x14ac:dyDescent="0.25">
      <c r="G27" s="2">
        <v>2502125</v>
      </c>
      <c r="H27" s="20">
        <f t="shared" si="0"/>
        <v>1000000</v>
      </c>
      <c r="I27" s="2">
        <f t="shared" si="1"/>
        <v>396345</v>
      </c>
      <c r="J27" s="16">
        <f t="shared" si="2"/>
        <v>3105780</v>
      </c>
      <c r="K27" s="17">
        <f t="shared" si="3"/>
        <v>0.13500000000000001</v>
      </c>
      <c r="L27" s="2">
        <f t="shared" si="4"/>
        <v>229120.21</v>
      </c>
      <c r="M27" s="2">
        <f t="shared" si="5"/>
        <v>190160.09000000005</v>
      </c>
      <c r="N27" s="2">
        <f t="shared" si="7"/>
        <v>2915619.91</v>
      </c>
      <c r="P27" s="19">
        <v>3026108</v>
      </c>
      <c r="Q27" s="16">
        <f t="shared" si="6"/>
        <v>110488.08999999985</v>
      </c>
    </row>
    <row r="28" spans="2:17" x14ac:dyDescent="0.25">
      <c r="G28" s="2">
        <v>5882844</v>
      </c>
      <c r="H28" s="20">
        <f t="shared" si="0"/>
        <v>1000000</v>
      </c>
      <c r="I28" s="2">
        <f t="shared" si="1"/>
        <v>396345</v>
      </c>
      <c r="J28" s="16">
        <f t="shared" si="2"/>
        <v>6486499</v>
      </c>
      <c r="K28" s="17">
        <f t="shared" si="3"/>
        <v>0.35</v>
      </c>
      <c r="L28" s="2">
        <f t="shared" si="4"/>
        <v>1189996.28</v>
      </c>
      <c r="M28" s="2">
        <f t="shared" si="5"/>
        <v>1080278.3699999999</v>
      </c>
      <c r="N28" s="2">
        <f t="shared" si="7"/>
        <v>5406220.6299999999</v>
      </c>
      <c r="P28" s="19">
        <v>5726920</v>
      </c>
      <c r="Q28" s="16">
        <f t="shared" si="6"/>
        <v>320699.37000000011</v>
      </c>
    </row>
    <row r="29" spans="2:17" x14ac:dyDescent="0.25">
      <c r="G29" s="2">
        <v>4413569</v>
      </c>
      <c r="H29" s="20">
        <f t="shared" si="0"/>
        <v>1000000</v>
      </c>
      <c r="I29" s="2">
        <f t="shared" si="1"/>
        <v>396345</v>
      </c>
      <c r="J29" s="16">
        <f t="shared" si="2"/>
        <v>5017224</v>
      </c>
      <c r="K29" s="17">
        <f t="shared" si="3"/>
        <v>0.30399999999999999</v>
      </c>
      <c r="L29" s="2">
        <f t="shared" si="4"/>
        <v>908316.2</v>
      </c>
      <c r="M29" s="2">
        <f t="shared" si="5"/>
        <v>616919.89599999995</v>
      </c>
      <c r="N29" s="2">
        <f t="shared" si="7"/>
        <v>4400304.1040000003</v>
      </c>
      <c r="P29" s="19">
        <v>4661726</v>
      </c>
      <c r="Q29" s="16">
        <f t="shared" si="6"/>
        <v>261421.89599999972</v>
      </c>
    </row>
    <row r="30" spans="2:17" x14ac:dyDescent="0.25">
      <c r="G30" s="2">
        <v>7403928</v>
      </c>
      <c r="H30" s="20">
        <f t="shared" si="0"/>
        <v>1000000</v>
      </c>
      <c r="I30" s="2">
        <f t="shared" si="1"/>
        <v>396345</v>
      </c>
      <c r="J30" s="16">
        <f t="shared" si="2"/>
        <v>8007583</v>
      </c>
      <c r="K30" s="17">
        <f t="shared" si="3"/>
        <v>0.35</v>
      </c>
      <c r="L30" s="2">
        <f t="shared" si="4"/>
        <v>1189996.28</v>
      </c>
      <c r="M30" s="2">
        <f t="shared" si="5"/>
        <v>1612657.7699999998</v>
      </c>
      <c r="N30" s="2">
        <f t="shared" si="7"/>
        <v>6394925.2300000004</v>
      </c>
      <c r="P30" s="19">
        <v>6744925</v>
      </c>
      <c r="Q30" s="16">
        <f t="shared" si="6"/>
        <v>349999.76999999955</v>
      </c>
    </row>
  </sheetData>
  <mergeCells count="1"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Problema</vt:lpstr>
      <vt:lpstr>Datos</vt:lpstr>
      <vt:lpstr>Cálculos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</dc:creator>
  <cp:keywords/>
  <dc:description/>
  <cp:lastModifiedBy>javie</cp:lastModifiedBy>
  <cp:revision/>
  <dcterms:created xsi:type="dcterms:W3CDTF">2020-07-08T16:04:34Z</dcterms:created>
  <dcterms:modified xsi:type="dcterms:W3CDTF">2020-12-28T18:06:40Z</dcterms:modified>
  <cp:category/>
  <cp:contentStatus/>
</cp:coreProperties>
</file>